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65461" windowWidth="11010" windowHeight="10635" activeTab="1"/>
  </bookViews>
  <sheets>
    <sheet name="Лист1" sheetId="1" r:id="rId1"/>
    <sheet name="план" sheetId="2" r:id="rId2"/>
    <sheet name="Лист3" sheetId="3" r:id="rId3"/>
  </sheets>
  <definedNames>
    <definedName name="_xlnm.Print_Area" localSheetId="0">'Лист1'!$A$1:$E$31</definedName>
    <definedName name="_xlnm.Print_Area" localSheetId="1">'план'!$A$1:$F$56</definedName>
  </definedNames>
  <calcPr fullCalcOnLoad="1"/>
</workbook>
</file>

<file path=xl/sharedStrings.xml><?xml version="1.0" encoding="utf-8"?>
<sst xmlns="http://schemas.openxmlformats.org/spreadsheetml/2006/main" count="218" uniqueCount="132">
  <si>
    <t>Параметры формы</t>
  </si>
  <si>
    <t>N пп</t>
  </si>
  <si>
    <t>Наименование параметра</t>
  </si>
  <si>
    <t>Ед. изм.</t>
  </si>
  <si>
    <t>Информация</t>
  </si>
  <si>
    <t>1.1.</t>
  </si>
  <si>
    <t>Дата заполнения/внесения изменений</t>
  </si>
  <si>
    <t>-</t>
  </si>
  <si>
    <t>2.1.</t>
  </si>
  <si>
    <t>Наименование работ (услуг)</t>
  </si>
  <si>
    <t>3.1.</t>
  </si>
  <si>
    <t>Годовая плановая стоимость работ (услуг)</t>
  </si>
  <si>
    <t>руб.</t>
  </si>
  <si>
    <t>1.2.</t>
  </si>
  <si>
    <t>2.2.</t>
  </si>
  <si>
    <t>3.2.</t>
  </si>
  <si>
    <t>1.3.</t>
  </si>
  <si>
    <t>2.3.</t>
  </si>
  <si>
    <t>3.3.</t>
  </si>
  <si>
    <t>Наименование работы (услуги) в рамках выбранной работы (услуги)</t>
  </si>
  <si>
    <t>Периодичность</t>
  </si>
  <si>
    <t>Стоимость на единицу измерения</t>
  </si>
  <si>
    <t>Организация работы расчетно-кассового центра</t>
  </si>
  <si>
    <t>ежедневно</t>
  </si>
  <si>
    <t>ед.</t>
  </si>
  <si>
    <t>Организация аварийно-диспетчерского обслуживания</t>
  </si>
  <si>
    <t>Организация работы с собственниками МКД (проведение общих собраний, заключение договоров управления, рассмотрение заявлений, ведение претензионной работы по взысканию дебиторской задолженности)</t>
  </si>
  <si>
    <t>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</si>
  <si>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Организация эксплуатации МКД (мониторниг технического состояния, составление актов, планирование работ, ведение тех.документации)</t>
  </si>
  <si>
    <t>Уборка лестничных клеток, маршей и тамбуров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</si>
  <si>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</si>
  <si>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Работы по обеспечению вывоза ТКО и КГМ</t>
  </si>
  <si>
    <t>Проведение дератизации и дезинсекции помещений, входящих в состав общего имущества в МКД</t>
  </si>
  <si>
    <t>ежемесячно</t>
  </si>
  <si>
    <t>Работы по содержанию и ремонту конструктивных элементов (несущих конструкций и ненесущих конструкций) МКД</t>
  </si>
  <si>
    <t>Обеспечение устранения аварий на внутридомовых инженерных системах в МКД</t>
  </si>
  <si>
    <t>по мере выявления</t>
  </si>
  <si>
    <t>4.1.</t>
  </si>
  <si>
    <t>4.1.2</t>
  </si>
  <si>
    <t>4.1.3</t>
  </si>
  <si>
    <t>4.1.4</t>
  </si>
  <si>
    <t>4.1.5</t>
  </si>
  <si>
    <t>4.1.1</t>
  </si>
  <si>
    <t>4.2.</t>
  </si>
  <si>
    <t>4.2.1</t>
  </si>
  <si>
    <t>4.2.2</t>
  </si>
  <si>
    <t>4.2.3</t>
  </si>
  <si>
    <t>4.2.4</t>
  </si>
  <si>
    <t>4.2.5</t>
  </si>
  <si>
    <t>4.2.6</t>
  </si>
  <si>
    <t>Содержание и обслуживание энергооборудования (системы электроснабжения)</t>
  </si>
  <si>
    <t>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</si>
  <si>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Работы по содержанию и ремонту лифта (лифтов) в МКД</t>
  </si>
  <si>
    <t>4.3.</t>
  </si>
  <si>
    <t>4.3.1</t>
  </si>
  <si>
    <t>4.3.2</t>
  </si>
  <si>
    <t>4.3.3</t>
  </si>
  <si>
    <t>Работы по содержанию помещений, входящих в состав общего имущества в МКД</t>
  </si>
  <si>
    <t>Работы (услуги) по управлению МКД</t>
  </si>
  <si>
    <t>Работы по содержанию и ремонту оборудования и систем инженерно-технического обеспечения, входящих в состав общего имущества в МКД</t>
  </si>
  <si>
    <t>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услуги)</t>
  </si>
  <si>
    <t>Победы 34</t>
  </si>
  <si>
    <t>приемки оказанных услуг и (или) выполненных работ по содержанию</t>
  </si>
  <si>
    <t>и текущему ремонту общего имущества в многоквартирном доме</t>
  </si>
  <si>
    <t>"____" _____________ ______ г.</t>
  </si>
  <si>
    <t xml:space="preserve">Наименование вида работы (услуги) </t>
  </si>
  <si>
    <t xml:space="preserve">Количественный показатель </t>
  </si>
  <si>
    <t>Периодичность работы (оказанной услуги) в год</t>
  </si>
  <si>
    <t>Единица измерения работы (услуги)</t>
  </si>
  <si>
    <t>Стоимость /сметная стоимость выполненной работы (оказанной услуги) за единицу</t>
  </si>
  <si>
    <t>Цена выполненной работы (оказанной услуги), в рублях</t>
  </si>
  <si>
    <t>м2</t>
  </si>
  <si>
    <t>ИТОГО</t>
  </si>
  <si>
    <t xml:space="preserve">Директор ООО "УК Сталкер"  </t>
  </si>
  <si>
    <t>И.Г. Рубанов</t>
  </si>
  <si>
    <t>г. Юрга, пр-т Победы 34</t>
  </si>
  <si>
    <t>Уборка мусора с газонов</t>
  </si>
  <si>
    <t>Стрижка газонов</t>
  </si>
  <si>
    <t>Уборка мусора на контейнерных площадках в летний период</t>
  </si>
  <si>
    <t>Подметание ступеней и площадок перед входом в подъезд</t>
  </si>
  <si>
    <t>Уборка снега</t>
  </si>
  <si>
    <t>Уборка мусора на контейнерных площадках в зимний период</t>
  </si>
  <si>
    <t>Ликвидация наледи</t>
  </si>
  <si>
    <t>Сметание снега со ступеней и площадок перед входом в подъезд</t>
  </si>
  <si>
    <t>Посыпка песком</t>
  </si>
  <si>
    <t xml:space="preserve">Очистка чердачного помещения от мусора              </t>
  </si>
  <si>
    <t xml:space="preserve">Очистка кровли от снега толщ. слоя до 50 см </t>
  </si>
  <si>
    <t>Очистка козырьков балконов от снега и скалывание сосулек  с автовышки</t>
  </si>
  <si>
    <t>Очистка подъездного козырька и кровли   1-го этажа от снега толщ. слоя до 50 см</t>
  </si>
  <si>
    <t>Установка пружин на входные двери на зимний период</t>
  </si>
  <si>
    <t>Снятие пружин на летний период</t>
  </si>
  <si>
    <t xml:space="preserve">Периодический осмотр жилого дома с выполнением мелкого ремонта            </t>
  </si>
  <si>
    <t>Плановый осмотр жилого дома</t>
  </si>
  <si>
    <t>Отбор проб деревянных конструкций кровли для определения степени огнезащиты</t>
  </si>
  <si>
    <t>Экспертиза качества огнезащитной обработки деревянных конструкций кровли</t>
  </si>
  <si>
    <t>шт</t>
  </si>
  <si>
    <t>дом</t>
  </si>
  <si>
    <t>1. Работы по содержанию помещений, входящих в состав общего имущества в многоквартирном доме</t>
  </si>
  <si>
    <t>1.1 Уборка лестничных клеток, маршей и тамбуров</t>
  </si>
  <si>
    <t>1.2 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</si>
  <si>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Подметание территории в летний период</t>
  </si>
  <si>
    <t>2. Работы по содержанию и ремонту оборудования и систем инженерно-технического обеспечения, входящих в состав общего имущества в многоквартирном доме, в том числе</t>
  </si>
  <si>
    <t>2.1 Содержание и обслуживание энергооборудования (системы электроснабжения)</t>
  </si>
  <si>
    <t>2.2 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</si>
  <si>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1.3 Работы по содержанию и ремонту конструктивных элементов (несущих конструкций и ненесущих конструкций) МКД</t>
  </si>
  <si>
    <t>1.4 Обеспечение устранения аварий на внутридомовых инженерных системах в многоквартирном доме</t>
  </si>
  <si>
    <t>Ремонт групповых щитков на лестничных клетках без ремонта автоматов</t>
  </si>
  <si>
    <t>Ремонт силового предохранительного шкафа</t>
  </si>
  <si>
    <t>Гидравлическое испытание трубопроводов системы отопления</t>
  </si>
  <si>
    <t xml:space="preserve">м </t>
  </si>
  <si>
    <t>Консервация системы отопления</t>
  </si>
  <si>
    <t>м</t>
  </si>
  <si>
    <t>Расконсервация системы отопления</t>
  </si>
  <si>
    <t>м3</t>
  </si>
  <si>
    <t>Регулировка и наладка системы отопления</t>
  </si>
  <si>
    <t>РУ</t>
  </si>
  <si>
    <t>Ликвидация воздушных пробок в стояках системы отопления</t>
  </si>
  <si>
    <t>стояк</t>
  </si>
  <si>
    <t>ПЛАН НА 2021 г</t>
  </si>
  <si>
    <t xml:space="preserve">         Непредвиденные расходы</t>
  </si>
  <si>
    <t>ч/час</t>
  </si>
  <si>
    <r>
      <t>Окраска металлических урн (S=0,7м</t>
    </r>
    <r>
      <rPr>
        <sz val="11"/>
        <color indexed="60"/>
        <rFont val="Calibri"/>
        <family val="2"/>
      </rPr>
      <t>²</t>
    </r>
    <r>
      <rPr>
        <sz val="11"/>
        <color indexed="60"/>
        <rFont val="Times New Roman"/>
        <family val="1"/>
      </rPr>
      <t>)</t>
    </r>
  </si>
  <si>
    <t xml:space="preserve">Осмотр линий электрических сетей, арматуры и электрооборудо-вания на лестничных клетках </t>
  </si>
  <si>
    <t xml:space="preserve">Осмотр силовых установок </t>
  </si>
  <si>
    <t>Замеры сопротивления изоляции проводов (1 раз в 3 года по графику)</t>
  </si>
  <si>
    <t>Непредвиденные работы</t>
  </si>
  <si>
    <t xml:space="preserve">Периодический технический осмотр систем отопления, водоснабжения и канализации с выполнением мелкого ремонта </t>
  </si>
  <si>
    <t>Профилактика арматуры: обслуживание запорных фланцевых вентилей</t>
  </si>
  <si>
    <t>Профилактика арматуры: набивка сальников</t>
  </si>
  <si>
    <t xml:space="preserve">Подчеканка раструбов чугунных канализационных труб </t>
  </si>
  <si>
    <t xml:space="preserve">Осмотр, отогрев и прочистка фановых стояков в чердачном помещении в зимний период </t>
  </si>
  <si>
    <t xml:space="preserve">Профилактическая прочистка внутренних канализационных трубопроводов: лежаков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</si>
</sst>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48">
    <font>
      <sz val="10"/>
      <name val="Arial Cyr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12"/>
      <name val="Times New Roman"/>
      <family val="1"/>
    </font>
    <font>
      <sz val="11"/>
      <color indexed="62"/>
      <name val="Times New Roman"/>
      <family val="1"/>
    </font>
    <font>
      <b/>
      <sz val="11"/>
      <color indexed="62"/>
      <name val="Times New Roman"/>
      <family val="1"/>
    </font>
    <font>
      <sz val="11"/>
      <color indexed="6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0"/>
      <name val="Times New Roman"/>
      <family val="1"/>
    </font>
    <font>
      <sz val="10"/>
      <color indexed="60"/>
      <name val="Times New Roman"/>
      <family val="1"/>
    </font>
    <font>
      <b/>
      <sz val="11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C00000"/>
      <name val="Times New Roman"/>
      <family val="1"/>
    </font>
    <font>
      <sz val="10"/>
      <color rgb="FFC00000"/>
      <name val="Times New Roman"/>
      <family val="1"/>
    </font>
    <font>
      <b/>
      <sz val="11"/>
      <color rgb="FFC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2" fillId="33" borderId="10" xfId="0" applyFont="1" applyFill="1" applyBorder="1" applyAlignment="1" applyProtection="1">
      <alignment horizontal="center"/>
      <protection/>
    </xf>
    <xf numFmtId="49" fontId="1" fillId="0" borderId="10" xfId="0" applyNumberFormat="1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14" fontId="1" fillId="0" borderId="10" xfId="0" applyNumberFormat="1" applyFont="1" applyBorder="1" applyAlignment="1" applyProtection="1">
      <alignment vertical="center" wrapText="1"/>
      <protection/>
    </xf>
    <xf numFmtId="0" fontId="1" fillId="0" borderId="10" xfId="0" applyFont="1" applyBorder="1" applyAlignment="1">
      <alignment vertical="center" wrapText="1"/>
    </xf>
    <xf numFmtId="49" fontId="1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4" fontId="1" fillId="0" borderId="10" xfId="0" applyNumberFormat="1" applyFont="1" applyBorder="1" applyAlignment="1" applyProtection="1">
      <alignment horizontal="left" vertical="center" wrapText="1"/>
      <protection locked="0"/>
    </xf>
    <xf numFmtId="4" fontId="1" fillId="0" borderId="10" xfId="0" applyNumberFormat="1" applyFont="1" applyBorder="1" applyAlignment="1" applyProtection="1">
      <alignment horizontal="center" vertical="center"/>
      <protection locked="0"/>
    </xf>
    <xf numFmtId="4" fontId="0" fillId="0" borderId="0" xfId="0" applyNumberFormat="1" applyAlignment="1">
      <alignment/>
    </xf>
    <xf numFmtId="4" fontId="4" fillId="0" borderId="10" xfId="0" applyNumberFormat="1" applyFont="1" applyBorder="1" applyAlignment="1" applyProtection="1">
      <alignment horizontal="center" vertical="center"/>
      <protection locked="0"/>
    </xf>
    <xf numFmtId="4" fontId="4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 applyProtection="1">
      <alignment horizontal="center" vertical="center" wrapText="1"/>
      <protection locked="0"/>
    </xf>
    <xf numFmtId="4" fontId="3" fillId="0" borderId="10" xfId="0" applyNumberFormat="1" applyFont="1" applyBorder="1" applyAlignment="1">
      <alignment horizontal="center" vertical="center" wrapText="1"/>
    </xf>
    <xf numFmtId="164" fontId="5" fillId="0" borderId="10" xfId="0" applyNumberFormat="1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 inden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vertical="center" wrapText="1"/>
    </xf>
    <xf numFmtId="164" fontId="6" fillId="33" borderId="10" xfId="0" applyNumberFormat="1" applyFont="1" applyFill="1" applyBorder="1" applyAlignment="1">
      <alignment horizontal="center" vertical="center" wrapText="1"/>
    </xf>
    <xf numFmtId="3" fontId="6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2" fontId="6" fillId="33" borderId="10" xfId="0" applyNumberFormat="1" applyFont="1" applyFill="1" applyBorder="1" applyAlignment="1">
      <alignment horizontal="center" vertical="center" wrapText="1"/>
    </xf>
    <xf numFmtId="43" fontId="6" fillId="33" borderId="10" xfId="58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2" fontId="6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5" fillId="0" borderId="10" xfId="0" applyFont="1" applyFill="1" applyBorder="1" applyAlignment="1">
      <alignment horizontal="left" vertical="center" wrapText="1" indent="3"/>
    </xf>
    <xf numFmtId="0" fontId="5" fillId="0" borderId="0" xfId="0" applyFont="1" applyAlignment="1">
      <alignment vertical="center"/>
    </xf>
    <xf numFmtId="0" fontId="6" fillId="0" borderId="10" xfId="0" applyFont="1" applyBorder="1" applyAlignment="1">
      <alignment vertical="center"/>
    </xf>
    <xf numFmtId="164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0" xfId="0" applyFont="1" applyAlignment="1">
      <alignment/>
    </xf>
    <xf numFmtId="0" fontId="1" fillId="0" borderId="12" xfId="0" applyFont="1" applyBorder="1" applyAlignment="1">
      <alignment horizontal="right" vertical="center" wrapText="1"/>
    </xf>
    <xf numFmtId="0" fontId="1" fillId="0" borderId="13" xfId="0" applyFont="1" applyBorder="1" applyAlignment="1">
      <alignment horizontal="right" vertical="center" wrapText="1"/>
    </xf>
    <xf numFmtId="4" fontId="1" fillId="0" borderId="12" xfId="0" applyNumberFormat="1" applyFont="1" applyBorder="1" applyAlignment="1" applyProtection="1">
      <alignment horizontal="center" vertical="center" wrapText="1"/>
      <protection locked="0"/>
    </xf>
    <xf numFmtId="4" fontId="1" fillId="0" borderId="13" xfId="0" applyNumberFormat="1" applyFont="1" applyBorder="1" applyAlignment="1" applyProtection="1">
      <alignment horizontal="center" vertical="center" wrapText="1"/>
      <protection locked="0"/>
    </xf>
    <xf numFmtId="14" fontId="1" fillId="0" borderId="12" xfId="0" applyNumberFormat="1" applyFont="1" applyBorder="1" applyAlignment="1" applyProtection="1">
      <alignment horizontal="right" vertical="center" wrapText="1"/>
      <protection/>
    </xf>
    <xf numFmtId="14" fontId="1" fillId="0" borderId="13" xfId="0" applyNumberFormat="1" applyFont="1" applyBorder="1" applyAlignment="1" applyProtection="1">
      <alignment horizontal="right" vertical="center" wrapText="1"/>
      <protection/>
    </xf>
    <xf numFmtId="4" fontId="4" fillId="0" borderId="12" xfId="0" applyNumberFormat="1" applyFont="1" applyBorder="1" applyAlignment="1" applyProtection="1">
      <alignment horizontal="center" vertical="center" wrapText="1"/>
      <protection locked="0"/>
    </xf>
    <xf numFmtId="4" fontId="4" fillId="0" borderId="13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wrapText="1"/>
      <protection/>
    </xf>
    <xf numFmtId="0" fontId="2" fillId="33" borderId="10" xfId="0" applyFont="1" applyFill="1" applyBorder="1" applyAlignment="1" applyProtection="1">
      <alignment horizontal="center"/>
      <protection locked="0"/>
    </xf>
    <xf numFmtId="0" fontId="2" fillId="33" borderId="10" xfId="0" applyFont="1" applyFill="1" applyBorder="1" applyAlignment="1" applyProtection="1">
      <alignment horizontal="center"/>
      <protection/>
    </xf>
    <xf numFmtId="0" fontId="2" fillId="33" borderId="12" xfId="0" applyFont="1" applyFill="1" applyBorder="1" applyAlignment="1" applyProtection="1">
      <alignment horizontal="center"/>
      <protection/>
    </xf>
    <xf numFmtId="0" fontId="2" fillId="33" borderId="13" xfId="0" applyFont="1" applyFill="1" applyBorder="1" applyAlignment="1" applyProtection="1">
      <alignment horizontal="center"/>
      <protection/>
    </xf>
    <xf numFmtId="0" fontId="5" fillId="0" borderId="0" xfId="0" applyFont="1" applyAlignment="1">
      <alignment horizontal="center"/>
    </xf>
    <xf numFmtId="0" fontId="3" fillId="0" borderId="0" xfId="0" applyFont="1" applyFill="1" applyAlignment="1">
      <alignment vertical="center"/>
    </xf>
    <xf numFmtId="0" fontId="45" fillId="0" borderId="14" xfId="0" applyFont="1" applyBorder="1" applyAlignment="1">
      <alignment horizontal="left" vertical="center" wrapText="1" indent="3"/>
    </xf>
    <xf numFmtId="165" fontId="45" fillId="0" borderId="14" xfId="0" applyNumberFormat="1" applyFont="1" applyFill="1" applyBorder="1" applyAlignment="1">
      <alignment horizontal="right" vertical="center" wrapText="1" indent="2"/>
    </xf>
    <xf numFmtId="164" fontId="45" fillId="0" borderId="10" xfId="0" applyNumberFormat="1" applyFont="1" applyFill="1" applyBorder="1" applyAlignment="1">
      <alignment horizontal="center" vertical="center" wrapText="1"/>
    </xf>
    <xf numFmtId="164" fontId="45" fillId="0" borderId="14" xfId="0" applyNumberFormat="1" applyFont="1" applyFill="1" applyBorder="1" applyAlignment="1">
      <alignment horizontal="center" vertical="center" wrapText="1"/>
    </xf>
    <xf numFmtId="4" fontId="45" fillId="0" borderId="10" xfId="0" applyNumberFormat="1" applyFont="1" applyFill="1" applyBorder="1" applyAlignment="1">
      <alignment horizontal="right" vertical="center" wrapText="1" indent="2"/>
    </xf>
    <xf numFmtId="0" fontId="45" fillId="0" borderId="0" xfId="0" applyFont="1" applyFill="1" applyAlignment="1">
      <alignment vertical="center"/>
    </xf>
    <xf numFmtId="0" fontId="45" fillId="0" borderId="10" xfId="0" applyFont="1" applyBorder="1" applyAlignment="1">
      <alignment horizontal="left" vertical="center" wrapText="1" indent="3"/>
    </xf>
    <xf numFmtId="165" fontId="45" fillId="0" borderId="10" xfId="0" applyNumberFormat="1" applyFont="1" applyFill="1" applyBorder="1" applyAlignment="1">
      <alignment horizontal="center" vertical="center" wrapText="1"/>
    </xf>
    <xf numFmtId="0" fontId="45" fillId="0" borderId="14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left" vertical="center" wrapText="1" indent="3"/>
    </xf>
    <xf numFmtId="165" fontId="45" fillId="0" borderId="14" xfId="0" applyNumberFormat="1" applyFont="1" applyFill="1" applyBorder="1" applyAlignment="1">
      <alignment horizontal="right" vertical="center" indent="2"/>
    </xf>
    <xf numFmtId="0" fontId="45" fillId="0" borderId="14" xfId="0" applyFont="1" applyFill="1" applyBorder="1" applyAlignment="1">
      <alignment horizontal="center" vertical="center"/>
    </xf>
    <xf numFmtId="49" fontId="45" fillId="0" borderId="0" xfId="0" applyNumberFormat="1" applyFont="1" applyFill="1" applyAlignment="1">
      <alignment horizontal="center" vertical="center"/>
    </xf>
    <xf numFmtId="0" fontId="45" fillId="0" borderId="10" xfId="0" applyFont="1" applyBorder="1" applyAlignment="1">
      <alignment horizontal="left" vertical="center" wrapText="1"/>
    </xf>
    <xf numFmtId="4" fontId="46" fillId="0" borderId="10" xfId="0" applyNumberFormat="1" applyFont="1" applyBorder="1" applyAlignment="1">
      <alignment horizontal="center" vertical="center"/>
    </xf>
    <xf numFmtId="2" fontId="45" fillId="0" borderId="10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left" vertical="center" wrapText="1" indent="1"/>
    </xf>
    <xf numFmtId="3" fontId="45" fillId="0" borderId="10" xfId="0" applyNumberFormat="1" applyFont="1" applyFill="1" applyBorder="1" applyAlignment="1">
      <alignment horizontal="center" vertical="center" wrapText="1"/>
    </xf>
    <xf numFmtId="2" fontId="47" fillId="0" borderId="10" xfId="0" applyNumberFormat="1" applyFont="1" applyFill="1" applyBorder="1" applyAlignment="1">
      <alignment horizontal="center" vertical="center" wrapText="1"/>
    </xf>
    <xf numFmtId="4" fontId="45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view="pageBreakPreview" zoomScale="90" zoomScaleSheetLayoutView="90" zoomScalePageLayoutView="0" workbookViewId="0" topLeftCell="A22">
      <selection activeCell="G23" sqref="G23"/>
    </sheetView>
  </sheetViews>
  <sheetFormatPr defaultColWidth="9.00390625" defaultRowHeight="12.75"/>
  <cols>
    <col min="1" max="1" width="6.625" style="0" customWidth="1"/>
    <col min="2" max="2" width="52.00390625" style="0" customWidth="1"/>
    <col min="3" max="3" width="14.75390625" style="0" customWidth="1"/>
    <col min="4" max="4" width="8.125" style="0" customWidth="1"/>
    <col min="5" max="5" width="28.25390625" style="0" customWidth="1"/>
  </cols>
  <sheetData>
    <row r="1" spans="1:5" ht="45.75" customHeight="1">
      <c r="A1" s="55" t="s">
        <v>60</v>
      </c>
      <c r="B1" s="55"/>
      <c r="C1" s="55"/>
      <c r="D1" s="55"/>
      <c r="E1" s="55"/>
    </row>
    <row r="2" spans="1:5" ht="7.5" customHeight="1">
      <c r="A2" s="1"/>
      <c r="B2" s="1"/>
      <c r="C2" s="1"/>
      <c r="D2" s="1"/>
      <c r="E2" s="1"/>
    </row>
    <row r="3" spans="1:5" ht="14.25">
      <c r="A3" s="56" t="s">
        <v>61</v>
      </c>
      <c r="B3" s="56"/>
      <c r="C3" s="56"/>
      <c r="D3" s="56"/>
      <c r="E3" s="56"/>
    </row>
    <row r="4" spans="1:5" ht="14.25">
      <c r="A4" s="57" t="s">
        <v>0</v>
      </c>
      <c r="B4" s="57"/>
      <c r="C4" s="57"/>
      <c r="D4" s="57"/>
      <c r="E4" s="57"/>
    </row>
    <row r="5" spans="1:5" ht="14.25">
      <c r="A5" s="2" t="s">
        <v>1</v>
      </c>
      <c r="B5" s="2" t="s">
        <v>2</v>
      </c>
      <c r="C5" s="2" t="s">
        <v>3</v>
      </c>
      <c r="D5" s="58" t="s">
        <v>4</v>
      </c>
      <c r="E5" s="59"/>
    </row>
    <row r="6" spans="1:5" ht="15">
      <c r="A6" s="3" t="s">
        <v>5</v>
      </c>
      <c r="B6" s="4" t="s">
        <v>6</v>
      </c>
      <c r="C6" s="5" t="s">
        <v>7</v>
      </c>
      <c r="D6" s="51">
        <v>43466</v>
      </c>
      <c r="E6" s="52"/>
    </row>
    <row r="7" spans="1:5" ht="15">
      <c r="A7" s="3" t="s">
        <v>8</v>
      </c>
      <c r="B7" s="4" t="s">
        <v>9</v>
      </c>
      <c r="C7" s="5" t="s">
        <v>7</v>
      </c>
      <c r="D7" s="47" t="s">
        <v>58</v>
      </c>
      <c r="E7" s="48"/>
    </row>
    <row r="8" spans="1:5" ht="15">
      <c r="A8" s="8" t="s">
        <v>10</v>
      </c>
      <c r="B8" s="7" t="s">
        <v>11</v>
      </c>
      <c r="C8" s="9" t="s">
        <v>12</v>
      </c>
      <c r="D8" s="53">
        <f>1529.2*12*4.07</f>
        <v>74686.12800000001</v>
      </c>
      <c r="E8" s="54"/>
    </row>
    <row r="9" spans="1:5" ht="30">
      <c r="A9" s="8" t="s">
        <v>37</v>
      </c>
      <c r="B9" s="10" t="s">
        <v>19</v>
      </c>
      <c r="C9" s="9" t="s">
        <v>20</v>
      </c>
      <c r="D9" s="9" t="s">
        <v>3</v>
      </c>
      <c r="E9" s="9" t="s">
        <v>21</v>
      </c>
    </row>
    <row r="10" spans="1:5" ht="15">
      <c r="A10" s="8" t="s">
        <v>42</v>
      </c>
      <c r="B10" s="11" t="s">
        <v>22</v>
      </c>
      <c r="C10" s="12" t="s">
        <v>23</v>
      </c>
      <c r="D10" s="9" t="s">
        <v>24</v>
      </c>
      <c r="E10" s="14">
        <f>1529.2*12*1.55</f>
        <v>28443.120000000003</v>
      </c>
    </row>
    <row r="11" spans="1:5" ht="15">
      <c r="A11" s="8" t="s">
        <v>38</v>
      </c>
      <c r="B11" s="11" t="s">
        <v>25</v>
      </c>
      <c r="C11" s="12" t="s">
        <v>23</v>
      </c>
      <c r="D11" s="9" t="s">
        <v>24</v>
      </c>
      <c r="E11" s="14">
        <f>1529.2*12*0.12</f>
        <v>2202.0480000000002</v>
      </c>
    </row>
    <row r="12" spans="1:5" ht="75" customHeight="1">
      <c r="A12" s="8" t="s">
        <v>39</v>
      </c>
      <c r="B12" s="11" t="s">
        <v>26</v>
      </c>
      <c r="C12" s="12" t="s">
        <v>23</v>
      </c>
      <c r="D12" s="9" t="s">
        <v>24</v>
      </c>
      <c r="E12" s="14">
        <f>1529.2*12*1.1</f>
        <v>20185.440000000002</v>
      </c>
    </row>
    <row r="13" spans="1:5" ht="58.5" customHeight="1">
      <c r="A13" s="8" t="s">
        <v>40</v>
      </c>
      <c r="B13" s="7" t="s">
        <v>27</v>
      </c>
      <c r="C13" s="12" t="s">
        <v>23</v>
      </c>
      <c r="D13" s="9" t="s">
        <v>24</v>
      </c>
      <c r="E13" s="14">
        <f>1529.2*12*0.73</f>
        <v>13395.792000000001</v>
      </c>
    </row>
    <row r="14" spans="1:5" ht="48.75" customHeight="1">
      <c r="A14" s="8" t="s">
        <v>41</v>
      </c>
      <c r="B14" s="7" t="s">
        <v>28</v>
      </c>
      <c r="C14" s="12" t="s">
        <v>23</v>
      </c>
      <c r="D14" s="9" t="s">
        <v>24</v>
      </c>
      <c r="E14" s="14">
        <f>1529.2*12*0.57</f>
        <v>10459.728</v>
      </c>
    </row>
    <row r="15" spans="1:5" ht="15">
      <c r="A15" s="3" t="s">
        <v>13</v>
      </c>
      <c r="B15" s="4" t="s">
        <v>6</v>
      </c>
      <c r="C15" s="5" t="s">
        <v>7</v>
      </c>
      <c r="D15" s="51">
        <v>43466</v>
      </c>
      <c r="E15" s="52"/>
    </row>
    <row r="16" spans="1:5" ht="45" customHeight="1">
      <c r="A16" s="3" t="s">
        <v>14</v>
      </c>
      <c r="B16" s="4" t="s">
        <v>9</v>
      </c>
      <c r="C16" s="5" t="s">
        <v>7</v>
      </c>
      <c r="D16" s="47" t="s">
        <v>57</v>
      </c>
      <c r="E16" s="48"/>
    </row>
    <row r="17" spans="1:5" ht="15">
      <c r="A17" s="8" t="s">
        <v>15</v>
      </c>
      <c r="B17" s="7" t="s">
        <v>11</v>
      </c>
      <c r="C17" s="9" t="s">
        <v>12</v>
      </c>
      <c r="D17" s="49">
        <f>SUM(E19:E24)</f>
        <v>70649.04000000001</v>
      </c>
      <c r="E17" s="50"/>
    </row>
    <row r="18" spans="1:5" ht="30">
      <c r="A18" s="8" t="s">
        <v>43</v>
      </c>
      <c r="B18" s="10" t="s">
        <v>19</v>
      </c>
      <c r="C18" s="9" t="s">
        <v>20</v>
      </c>
      <c r="D18" s="9" t="s">
        <v>3</v>
      </c>
      <c r="E18" s="9" t="s">
        <v>21</v>
      </c>
    </row>
    <row r="19" spans="1:5" ht="15">
      <c r="A19" s="8" t="s">
        <v>44</v>
      </c>
      <c r="B19" s="7" t="s">
        <v>29</v>
      </c>
      <c r="C19" s="12" t="s">
        <v>23</v>
      </c>
      <c r="D19" s="9" t="s">
        <v>24</v>
      </c>
      <c r="E19" s="15">
        <f>1529.2*12*0.9</f>
        <v>16515.36</v>
      </c>
    </row>
    <row r="20" spans="1:5" ht="60">
      <c r="A20" s="8" t="s">
        <v>45</v>
      </c>
      <c r="B20" s="7" t="s">
        <v>30</v>
      </c>
      <c r="C20" s="12" t="s">
        <v>23</v>
      </c>
      <c r="D20" s="9" t="s">
        <v>24</v>
      </c>
      <c r="E20" s="15">
        <f>1529.2*12*1.79</f>
        <v>32847.216</v>
      </c>
    </row>
    <row r="21" spans="1:5" ht="15">
      <c r="A21" s="8" t="s">
        <v>46</v>
      </c>
      <c r="B21" s="7" t="s">
        <v>31</v>
      </c>
      <c r="C21" s="12" t="s">
        <v>23</v>
      </c>
      <c r="D21" s="9" t="s">
        <v>24</v>
      </c>
      <c r="E21" s="15">
        <f>1529.2*12*0.44</f>
        <v>8074.176</v>
      </c>
    </row>
    <row r="22" spans="1:5" ht="34.5" customHeight="1">
      <c r="A22" s="8" t="s">
        <v>47</v>
      </c>
      <c r="B22" s="7" t="s">
        <v>32</v>
      </c>
      <c r="C22" s="9" t="s">
        <v>33</v>
      </c>
      <c r="D22" s="9" t="s">
        <v>24</v>
      </c>
      <c r="E22" s="15">
        <f>1529.2*12*0.09</f>
        <v>1651.536</v>
      </c>
    </row>
    <row r="23" spans="1:5" ht="45">
      <c r="A23" s="8" t="s">
        <v>48</v>
      </c>
      <c r="B23" s="7" t="s">
        <v>34</v>
      </c>
      <c r="C23" s="9"/>
      <c r="D23" s="9" t="s">
        <v>24</v>
      </c>
      <c r="E23" s="17">
        <f>1529.2*12*0.57</f>
        <v>10459.728</v>
      </c>
    </row>
    <row r="24" spans="1:5" ht="30">
      <c r="A24" s="8" t="s">
        <v>49</v>
      </c>
      <c r="B24" s="7" t="s">
        <v>35</v>
      </c>
      <c r="C24" s="9" t="s">
        <v>36</v>
      </c>
      <c r="D24" s="9" t="s">
        <v>24</v>
      </c>
      <c r="E24" s="15">
        <f>1529.2*12*0.06</f>
        <v>1101.0240000000001</v>
      </c>
    </row>
    <row r="25" spans="1:5" ht="15">
      <c r="A25" s="3" t="s">
        <v>16</v>
      </c>
      <c r="B25" s="4" t="s">
        <v>6</v>
      </c>
      <c r="C25" s="5" t="s">
        <v>7</v>
      </c>
      <c r="D25" s="5"/>
      <c r="E25" s="6">
        <v>43466</v>
      </c>
    </row>
    <row r="26" spans="1:5" ht="91.5" customHeight="1">
      <c r="A26" s="3" t="s">
        <v>17</v>
      </c>
      <c r="B26" s="4" t="s">
        <v>9</v>
      </c>
      <c r="C26" s="5" t="s">
        <v>7</v>
      </c>
      <c r="D26" s="5"/>
      <c r="E26" s="7" t="s">
        <v>59</v>
      </c>
    </row>
    <row r="27" spans="1:5" ht="15">
      <c r="A27" s="8" t="s">
        <v>18</v>
      </c>
      <c r="B27" s="7" t="s">
        <v>11</v>
      </c>
      <c r="C27" s="9" t="s">
        <v>12</v>
      </c>
      <c r="D27" s="9"/>
      <c r="E27" s="16">
        <f>SUM(E29:E31)</f>
        <v>88265.42400000001</v>
      </c>
    </row>
    <row r="28" spans="1:5" ht="30">
      <c r="A28" s="8" t="s">
        <v>53</v>
      </c>
      <c r="B28" s="10" t="s">
        <v>19</v>
      </c>
      <c r="C28" s="9" t="s">
        <v>20</v>
      </c>
      <c r="D28" s="9" t="s">
        <v>3</v>
      </c>
      <c r="E28" s="9" t="s">
        <v>21</v>
      </c>
    </row>
    <row r="29" spans="1:5" ht="33.75" customHeight="1">
      <c r="A29" s="8" t="s">
        <v>54</v>
      </c>
      <c r="B29" s="7" t="s">
        <v>50</v>
      </c>
      <c r="C29" s="12" t="s">
        <v>23</v>
      </c>
      <c r="D29" s="9" t="s">
        <v>24</v>
      </c>
      <c r="E29" s="14">
        <f>1529.2*12*0.62</f>
        <v>11377.248000000001</v>
      </c>
    </row>
    <row r="30" spans="1:5" ht="52.5" customHeight="1">
      <c r="A30" s="8" t="s">
        <v>55</v>
      </c>
      <c r="B30" s="7" t="s">
        <v>51</v>
      </c>
      <c r="C30" s="12" t="s">
        <v>23</v>
      </c>
      <c r="D30" s="9" t="s">
        <v>24</v>
      </c>
      <c r="E30" s="14">
        <f>1529.2*12*4.19</f>
        <v>76888.176</v>
      </c>
    </row>
    <row r="31" spans="1:5" ht="30">
      <c r="A31" s="8" t="s">
        <v>56</v>
      </c>
      <c r="B31" s="7" t="s">
        <v>52</v>
      </c>
      <c r="C31" s="12" t="s">
        <v>23</v>
      </c>
      <c r="D31" s="9" t="s">
        <v>24</v>
      </c>
      <c r="E31" s="14">
        <v>0</v>
      </c>
    </row>
    <row r="33" ht="12.75">
      <c r="E33" s="13">
        <f>SUM(E27,D17,D8)</f>
        <v>233600.59200000006</v>
      </c>
    </row>
  </sheetData>
  <sheetProtection/>
  <mergeCells count="10">
    <mergeCell ref="A1:E1"/>
    <mergeCell ref="A3:E3"/>
    <mergeCell ref="A4:E4"/>
    <mergeCell ref="D5:E5"/>
    <mergeCell ref="D16:E16"/>
    <mergeCell ref="D17:E17"/>
    <mergeCell ref="D6:E6"/>
    <mergeCell ref="D7:E7"/>
    <mergeCell ref="D8:E8"/>
    <mergeCell ref="D15:E1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9"/>
  <sheetViews>
    <sheetView tabSelected="1" view="pageBreakPreview" zoomScale="60" zoomScaleNormal="80" zoomScalePageLayoutView="0" workbookViewId="0" topLeftCell="A1">
      <selection activeCell="H6" sqref="H6"/>
    </sheetView>
  </sheetViews>
  <sheetFormatPr defaultColWidth="8.875" defaultRowHeight="12.75" outlineLevelRow="2"/>
  <cols>
    <col min="1" max="1" width="62.75390625" style="25" customWidth="1"/>
    <col min="2" max="2" width="12.125" style="25" customWidth="1"/>
    <col min="3" max="3" width="17.625" style="25" customWidth="1"/>
    <col min="4" max="4" width="11.25390625" style="25" customWidth="1"/>
    <col min="5" max="5" width="13.875" style="25" customWidth="1"/>
    <col min="6" max="6" width="14.75390625" style="25" customWidth="1"/>
    <col min="7" max="16384" width="8.875" style="25" customWidth="1"/>
  </cols>
  <sheetData>
    <row r="1" spans="1:6" ht="15">
      <c r="A1" s="60" t="s">
        <v>118</v>
      </c>
      <c r="B1" s="60"/>
      <c r="C1" s="60"/>
      <c r="D1" s="60"/>
      <c r="E1" s="60"/>
      <c r="F1" s="60"/>
    </row>
    <row r="2" spans="1:6" ht="15">
      <c r="A2" s="60" t="s">
        <v>62</v>
      </c>
      <c r="B2" s="60"/>
      <c r="C2" s="60"/>
      <c r="D2" s="60"/>
      <c r="E2" s="60"/>
      <c r="F2" s="60"/>
    </row>
    <row r="3" spans="1:6" ht="15">
      <c r="A3" s="60" t="s">
        <v>63</v>
      </c>
      <c r="B3" s="60"/>
      <c r="C3" s="60"/>
      <c r="D3" s="60"/>
      <c r="E3" s="60"/>
      <c r="F3" s="60"/>
    </row>
    <row r="4" ht="15">
      <c r="A4" s="26"/>
    </row>
    <row r="5" spans="1:4" ht="15">
      <c r="A5" s="26" t="s">
        <v>75</v>
      </c>
      <c r="D5" s="25" t="s">
        <v>64</v>
      </c>
    </row>
    <row r="6" ht="15">
      <c r="A6" s="26"/>
    </row>
    <row r="7" spans="1:6" ht="121.5" customHeight="1">
      <c r="A7" s="27" t="s">
        <v>65</v>
      </c>
      <c r="B7" s="27" t="s">
        <v>66</v>
      </c>
      <c r="C7" s="27" t="s">
        <v>67</v>
      </c>
      <c r="D7" s="27" t="s">
        <v>68</v>
      </c>
      <c r="E7" s="27" t="s">
        <v>69</v>
      </c>
      <c r="F7" s="27" t="s">
        <v>70</v>
      </c>
    </row>
    <row r="8" spans="1:6" s="34" customFormat="1" ht="32.25" customHeight="1">
      <c r="A8" s="28" t="s">
        <v>97</v>
      </c>
      <c r="B8" s="29">
        <v>1529.2</v>
      </c>
      <c r="C8" s="30">
        <v>12</v>
      </c>
      <c r="D8" s="31" t="s">
        <v>71</v>
      </c>
      <c r="E8" s="32">
        <f>E9+E10+E21+E34</f>
        <v>11.383188475455576</v>
      </c>
      <c r="F8" s="33">
        <f>F9+F10+F21+F34</f>
        <v>208886.0618</v>
      </c>
    </row>
    <row r="9" spans="1:6" s="36" customFormat="1" ht="19.5" customHeight="1" outlineLevel="1">
      <c r="A9" s="23" t="s">
        <v>98</v>
      </c>
      <c r="B9" s="18">
        <f>B8</f>
        <v>1529.2</v>
      </c>
      <c r="C9" s="19">
        <v>12</v>
      </c>
      <c r="D9" s="20" t="s">
        <v>7</v>
      </c>
      <c r="E9" s="35">
        <v>1.45</v>
      </c>
      <c r="F9" s="22">
        <f>B9*C9*E9</f>
        <v>26608.08</v>
      </c>
    </row>
    <row r="10" spans="1:6" s="36" customFormat="1" ht="46.5" customHeight="1" outlineLevel="1">
      <c r="A10" s="23" t="s">
        <v>99</v>
      </c>
      <c r="B10" s="18">
        <f>B8</f>
        <v>1529.2</v>
      </c>
      <c r="C10" s="19" t="s">
        <v>7</v>
      </c>
      <c r="D10" s="20" t="s">
        <v>7</v>
      </c>
      <c r="E10" s="35">
        <f>F10/B10/12</f>
        <v>4.130885855349202</v>
      </c>
      <c r="F10" s="22">
        <f>SUM(F11:F20)</f>
        <v>75803.4078</v>
      </c>
    </row>
    <row r="11" spans="1:6" s="36" customFormat="1" ht="19.5" customHeight="1" outlineLevel="2">
      <c r="A11" s="37" t="s">
        <v>100</v>
      </c>
      <c r="B11" s="18">
        <v>531.6</v>
      </c>
      <c r="C11" s="19">
        <v>72</v>
      </c>
      <c r="D11" s="20" t="s">
        <v>71</v>
      </c>
      <c r="E11" s="21">
        <v>0.37</v>
      </c>
      <c r="F11" s="22">
        <f>B11*C11*E11</f>
        <v>14161.824000000002</v>
      </c>
    </row>
    <row r="12" spans="1:6" s="36" customFormat="1" ht="18" customHeight="1" outlineLevel="2">
      <c r="A12" s="37" t="s">
        <v>76</v>
      </c>
      <c r="B12" s="18">
        <v>1314</v>
      </c>
      <c r="C12" s="19">
        <v>72</v>
      </c>
      <c r="D12" s="20" t="s">
        <v>71</v>
      </c>
      <c r="E12" s="21">
        <v>0.15</v>
      </c>
      <c r="F12" s="22">
        <f aca="true" t="shared" si="0" ref="F12:F20">B12*C12*E12</f>
        <v>14191.199999999999</v>
      </c>
    </row>
    <row r="13" spans="1:6" s="36" customFormat="1" ht="18" customHeight="1" outlineLevel="2">
      <c r="A13" s="37" t="s">
        <v>77</v>
      </c>
      <c r="B13" s="18">
        <v>1314</v>
      </c>
      <c r="C13" s="19">
        <v>3</v>
      </c>
      <c r="D13" s="20" t="s">
        <v>71</v>
      </c>
      <c r="E13" s="21">
        <v>3.46</v>
      </c>
      <c r="F13" s="22">
        <f t="shared" si="0"/>
        <v>13639.32</v>
      </c>
    </row>
    <row r="14" spans="1:6" s="36" customFormat="1" ht="16.5" customHeight="1" outlineLevel="2">
      <c r="A14" s="37" t="s">
        <v>78</v>
      </c>
      <c r="B14" s="18">
        <v>3.5</v>
      </c>
      <c r="C14" s="19">
        <v>139</v>
      </c>
      <c r="D14" s="20" t="s">
        <v>71</v>
      </c>
      <c r="E14" s="21">
        <v>6.69</v>
      </c>
      <c r="F14" s="22">
        <f t="shared" si="0"/>
        <v>3254.6850000000004</v>
      </c>
    </row>
    <row r="15" spans="1:6" s="36" customFormat="1" ht="20.25" customHeight="1" outlineLevel="2">
      <c r="A15" s="37" t="s">
        <v>79</v>
      </c>
      <c r="B15" s="18">
        <v>7.2</v>
      </c>
      <c r="C15" s="19">
        <v>139</v>
      </c>
      <c r="D15" s="20" t="s">
        <v>71</v>
      </c>
      <c r="E15" s="21">
        <v>0.64</v>
      </c>
      <c r="F15" s="22">
        <f t="shared" si="0"/>
        <v>640.5120000000001</v>
      </c>
    </row>
    <row r="16" spans="1:6" s="36" customFormat="1" ht="17.25" customHeight="1" outlineLevel="2">
      <c r="A16" s="37" t="s">
        <v>80</v>
      </c>
      <c r="B16" s="18">
        <f>B11*0.8</f>
        <v>425.28000000000003</v>
      </c>
      <c r="C16" s="19">
        <v>72</v>
      </c>
      <c r="D16" s="20" t="s">
        <v>71</v>
      </c>
      <c r="E16" s="21">
        <v>0.53</v>
      </c>
      <c r="F16" s="22">
        <f t="shared" si="0"/>
        <v>16228.684800000003</v>
      </c>
    </row>
    <row r="17" spans="1:6" s="36" customFormat="1" ht="18" customHeight="1" outlineLevel="2">
      <c r="A17" s="37" t="s">
        <v>81</v>
      </c>
      <c r="B17" s="18">
        <v>3.5</v>
      </c>
      <c r="C17" s="19">
        <v>109</v>
      </c>
      <c r="D17" s="20" t="s">
        <v>71</v>
      </c>
      <c r="E17" s="21">
        <v>8.1</v>
      </c>
      <c r="F17" s="22">
        <f t="shared" si="0"/>
        <v>3090.15</v>
      </c>
    </row>
    <row r="18" spans="1:6" s="36" customFormat="1" ht="15.75" customHeight="1" outlineLevel="2">
      <c r="A18" s="37" t="s">
        <v>82</v>
      </c>
      <c r="B18" s="18">
        <f>B11*0.1</f>
        <v>53.160000000000004</v>
      </c>
      <c r="C18" s="19">
        <v>3</v>
      </c>
      <c r="D18" s="20" t="s">
        <v>71</v>
      </c>
      <c r="E18" s="21">
        <v>14.6</v>
      </c>
      <c r="F18" s="22">
        <f t="shared" si="0"/>
        <v>2328.4080000000004</v>
      </c>
    </row>
    <row r="19" spans="1:6" s="36" customFormat="1" ht="29.25" customHeight="1" outlineLevel="2">
      <c r="A19" s="37" t="s">
        <v>83</v>
      </c>
      <c r="B19" s="18">
        <v>7.2</v>
      </c>
      <c r="C19" s="19">
        <v>109</v>
      </c>
      <c r="D19" s="20" t="s">
        <v>71</v>
      </c>
      <c r="E19" s="21">
        <v>3.83</v>
      </c>
      <c r="F19" s="22">
        <f t="shared" si="0"/>
        <v>3005.784</v>
      </c>
    </row>
    <row r="20" spans="1:6" s="36" customFormat="1" ht="15.75" customHeight="1" outlineLevel="2">
      <c r="A20" s="37" t="s">
        <v>84</v>
      </c>
      <c r="B20" s="18">
        <f>B11*0.15</f>
        <v>79.74</v>
      </c>
      <c r="C20" s="19">
        <v>22</v>
      </c>
      <c r="D20" s="20" t="s">
        <v>71</v>
      </c>
      <c r="E20" s="21">
        <v>3</v>
      </c>
      <c r="F20" s="22">
        <f t="shared" si="0"/>
        <v>5262.84</v>
      </c>
    </row>
    <row r="21" spans="1:6" s="36" customFormat="1" ht="30" customHeight="1" outlineLevel="1">
      <c r="A21" s="79" t="s">
        <v>104</v>
      </c>
      <c r="B21" s="64">
        <f>B8</f>
        <v>1529.2</v>
      </c>
      <c r="C21" s="80">
        <v>12</v>
      </c>
      <c r="D21" s="71" t="s">
        <v>7</v>
      </c>
      <c r="E21" s="81">
        <f>F21/B21/C21</f>
        <v>5.742302620106373</v>
      </c>
      <c r="F21" s="82">
        <f>SUM(F22:F33)</f>
        <v>105373.55</v>
      </c>
    </row>
    <row r="22" spans="1:6" s="67" customFormat="1" ht="19.5" customHeight="1" outlineLevel="1">
      <c r="A22" s="62" t="s">
        <v>85</v>
      </c>
      <c r="B22" s="63">
        <v>328.1</v>
      </c>
      <c r="C22" s="64">
        <v>2</v>
      </c>
      <c r="D22" s="65" t="s">
        <v>71</v>
      </c>
      <c r="E22" s="66">
        <v>3.97</v>
      </c>
      <c r="F22" s="66">
        <f>ROUND(B22*E22*C22,2)</f>
        <v>2605.11</v>
      </c>
    </row>
    <row r="23" spans="1:6" s="67" customFormat="1" ht="19.5" customHeight="1" outlineLevel="1">
      <c r="A23" s="68" t="s">
        <v>86</v>
      </c>
      <c r="B23" s="63">
        <v>178.5</v>
      </c>
      <c r="C23" s="64">
        <v>1</v>
      </c>
      <c r="D23" s="65" t="s">
        <v>71</v>
      </c>
      <c r="E23" s="66">
        <v>43.49</v>
      </c>
      <c r="F23" s="66">
        <f aca="true" t="shared" si="1" ref="F23:F32">ROUND(B23*E23*C23,2)</f>
        <v>7762.97</v>
      </c>
    </row>
    <row r="24" spans="1:6" s="67" customFormat="1" ht="30" outlineLevel="1">
      <c r="A24" s="68" t="s">
        <v>87</v>
      </c>
      <c r="B24" s="63">
        <v>5.8</v>
      </c>
      <c r="C24" s="64">
        <v>1</v>
      </c>
      <c r="D24" s="65" t="s">
        <v>71</v>
      </c>
      <c r="E24" s="66">
        <v>283.76</v>
      </c>
      <c r="F24" s="66">
        <f t="shared" si="1"/>
        <v>1645.81</v>
      </c>
    </row>
    <row r="25" spans="1:6" s="67" customFormat="1" ht="30" outlineLevel="1">
      <c r="A25" s="68" t="s">
        <v>88</v>
      </c>
      <c r="B25" s="63">
        <v>21</v>
      </c>
      <c r="C25" s="64">
        <v>2</v>
      </c>
      <c r="D25" s="65" t="s">
        <v>71</v>
      </c>
      <c r="E25" s="66">
        <v>43.49</v>
      </c>
      <c r="F25" s="66">
        <f t="shared" si="1"/>
        <v>1826.58</v>
      </c>
    </row>
    <row r="26" spans="1:6" s="67" customFormat="1" ht="19.5" customHeight="1" outlineLevel="1">
      <c r="A26" s="68" t="s">
        <v>89</v>
      </c>
      <c r="B26" s="63">
        <v>2</v>
      </c>
      <c r="C26" s="64">
        <v>1</v>
      </c>
      <c r="D26" s="65" t="s">
        <v>95</v>
      </c>
      <c r="E26" s="66">
        <v>304.77</v>
      </c>
      <c r="F26" s="66">
        <f t="shared" si="1"/>
        <v>609.54</v>
      </c>
    </row>
    <row r="27" spans="1:6" s="67" customFormat="1" ht="19.5" customHeight="1" outlineLevel="1">
      <c r="A27" s="62" t="s">
        <v>90</v>
      </c>
      <c r="B27" s="63">
        <v>2</v>
      </c>
      <c r="C27" s="64">
        <v>1</v>
      </c>
      <c r="D27" s="65" t="s">
        <v>95</v>
      </c>
      <c r="E27" s="66">
        <v>88</v>
      </c>
      <c r="F27" s="66">
        <f t="shared" si="1"/>
        <v>176</v>
      </c>
    </row>
    <row r="28" spans="1:6" s="67" customFormat="1" ht="30" outlineLevel="1">
      <c r="A28" s="68" t="s">
        <v>91</v>
      </c>
      <c r="B28" s="63">
        <v>196.2</v>
      </c>
      <c r="C28" s="64">
        <v>104</v>
      </c>
      <c r="D28" s="65" t="s">
        <v>71</v>
      </c>
      <c r="E28" s="66">
        <v>1.67</v>
      </c>
      <c r="F28" s="66">
        <f t="shared" si="1"/>
        <v>34076.02</v>
      </c>
    </row>
    <row r="29" spans="1:6" s="67" customFormat="1" ht="19.5" customHeight="1" outlineLevel="1">
      <c r="A29" s="68" t="s">
        <v>92</v>
      </c>
      <c r="B29" s="63">
        <f>B22+B28</f>
        <v>524.3</v>
      </c>
      <c r="C29" s="64">
        <v>2</v>
      </c>
      <c r="D29" s="65" t="s">
        <v>71</v>
      </c>
      <c r="E29" s="66">
        <f>E28</f>
        <v>1.67</v>
      </c>
      <c r="F29" s="66">
        <f t="shared" si="1"/>
        <v>1751.16</v>
      </c>
    </row>
    <row r="30" spans="1:6" s="67" customFormat="1" ht="19.5" customHeight="1" outlineLevel="1">
      <c r="A30" s="68" t="s">
        <v>121</v>
      </c>
      <c r="B30" s="63">
        <v>1</v>
      </c>
      <c r="C30" s="69">
        <v>1</v>
      </c>
      <c r="D30" s="70" t="s">
        <v>95</v>
      </c>
      <c r="E30" s="71">
        <v>177.56</v>
      </c>
      <c r="F30" s="66">
        <f t="shared" si="1"/>
        <v>177.56</v>
      </c>
    </row>
    <row r="31" spans="1:6" s="67" customFormat="1" ht="30" outlineLevel="1">
      <c r="A31" s="68" t="s">
        <v>93</v>
      </c>
      <c r="B31" s="63">
        <v>4</v>
      </c>
      <c r="C31" s="64">
        <v>1</v>
      </c>
      <c r="D31" s="65" t="s">
        <v>95</v>
      </c>
      <c r="E31" s="66">
        <v>60.45</v>
      </c>
      <c r="F31" s="66">
        <f t="shared" si="1"/>
        <v>241.8</v>
      </c>
    </row>
    <row r="32" spans="1:7" s="67" customFormat="1" ht="30" outlineLevel="1">
      <c r="A32" s="72" t="s">
        <v>94</v>
      </c>
      <c r="B32" s="73">
        <v>1</v>
      </c>
      <c r="C32" s="69">
        <v>1</v>
      </c>
      <c r="D32" s="74" t="s">
        <v>96</v>
      </c>
      <c r="E32" s="66">
        <v>9573</v>
      </c>
      <c r="F32" s="66">
        <f t="shared" si="1"/>
        <v>9573</v>
      </c>
      <c r="G32" s="75"/>
    </row>
    <row r="33" spans="1:6" s="67" customFormat="1" ht="21" customHeight="1" outlineLevel="1">
      <c r="A33" s="76" t="s">
        <v>119</v>
      </c>
      <c r="B33" s="70">
        <v>200</v>
      </c>
      <c r="C33" s="64">
        <v>12</v>
      </c>
      <c r="D33" s="65" t="s">
        <v>120</v>
      </c>
      <c r="E33" s="77">
        <v>18.72</v>
      </c>
      <c r="F33" s="78">
        <f>B33*C33*E33</f>
        <v>44928</v>
      </c>
    </row>
    <row r="34" spans="1:6" s="36" customFormat="1" ht="31.5" customHeight="1" outlineLevel="1">
      <c r="A34" s="23" t="s">
        <v>105</v>
      </c>
      <c r="B34" s="18">
        <f>B8</f>
        <v>1529.2</v>
      </c>
      <c r="C34" s="19">
        <v>12</v>
      </c>
      <c r="D34" s="20" t="s">
        <v>24</v>
      </c>
      <c r="E34" s="35">
        <v>0.06</v>
      </c>
      <c r="F34" s="22">
        <f>B34*C34*E34</f>
        <v>1101.0240000000001</v>
      </c>
    </row>
    <row r="35" spans="1:6" s="34" customFormat="1" ht="48" customHeight="1">
      <c r="A35" s="28" t="s">
        <v>101</v>
      </c>
      <c r="B35" s="29">
        <f>B8</f>
        <v>1529.2</v>
      </c>
      <c r="C35" s="30">
        <v>12</v>
      </c>
      <c r="D35" s="31" t="s">
        <v>7</v>
      </c>
      <c r="E35" s="32">
        <f>SUM(E36,E43)</f>
        <v>4.935572358095737</v>
      </c>
      <c r="F35" s="33">
        <f>SUM(F36,F43)</f>
        <v>90569.72700000001</v>
      </c>
    </row>
    <row r="36" spans="1:6" s="38" customFormat="1" ht="30.75" customHeight="1">
      <c r="A36" s="79" t="s">
        <v>102</v>
      </c>
      <c r="B36" s="64">
        <f>B35</f>
        <v>1529.2</v>
      </c>
      <c r="C36" s="80">
        <v>12</v>
      </c>
      <c r="D36" s="71" t="s">
        <v>7</v>
      </c>
      <c r="E36" s="78">
        <f>F36/B36/C36</f>
        <v>0.6050227787950127</v>
      </c>
      <c r="F36" s="82">
        <f>SUM(F37:F42)</f>
        <v>11102.41</v>
      </c>
    </row>
    <row r="37" spans="1:6" s="83" customFormat="1" ht="30.75" customHeight="1">
      <c r="A37" s="68" t="s">
        <v>122</v>
      </c>
      <c r="B37" s="63">
        <v>5</v>
      </c>
      <c r="C37" s="64">
        <v>12</v>
      </c>
      <c r="D37" s="65" t="s">
        <v>95</v>
      </c>
      <c r="E37" s="66">
        <v>34.58</v>
      </c>
      <c r="F37" s="66">
        <f aca="true" t="shared" si="2" ref="F37:F42">B37*C37*E37</f>
        <v>2074.7999999999997</v>
      </c>
    </row>
    <row r="38" spans="1:6" s="83" customFormat="1" ht="15">
      <c r="A38" s="72" t="s">
        <v>123</v>
      </c>
      <c r="B38" s="73">
        <f>1</f>
        <v>1</v>
      </c>
      <c r="C38" s="69">
        <v>12</v>
      </c>
      <c r="D38" s="74" t="s">
        <v>95</v>
      </c>
      <c r="E38" s="66">
        <v>192.59</v>
      </c>
      <c r="F38" s="66">
        <f t="shared" si="2"/>
        <v>2311.08</v>
      </c>
    </row>
    <row r="39" spans="1:6" s="83" customFormat="1" ht="30">
      <c r="A39" s="68" t="s">
        <v>106</v>
      </c>
      <c r="B39" s="63">
        <v>5</v>
      </c>
      <c r="C39" s="64">
        <v>1</v>
      </c>
      <c r="D39" s="65" t="s">
        <v>95</v>
      </c>
      <c r="E39" s="66">
        <v>465.04</v>
      </c>
      <c r="F39" s="66">
        <f t="shared" si="2"/>
        <v>2325.2000000000003</v>
      </c>
    </row>
    <row r="40" spans="1:6" s="83" customFormat="1" ht="15">
      <c r="A40" s="72" t="s">
        <v>107</v>
      </c>
      <c r="B40" s="73">
        <v>1</v>
      </c>
      <c r="C40" s="69">
        <v>1</v>
      </c>
      <c r="D40" s="74" t="s">
        <v>95</v>
      </c>
      <c r="E40" s="66">
        <v>2144.93</v>
      </c>
      <c r="F40" s="66">
        <f t="shared" si="2"/>
        <v>2144.93</v>
      </c>
    </row>
    <row r="41" spans="1:6" s="83" customFormat="1" ht="30">
      <c r="A41" s="68" t="s">
        <v>124</v>
      </c>
      <c r="B41" s="63">
        <v>0</v>
      </c>
      <c r="C41" s="64">
        <v>1</v>
      </c>
      <c r="D41" s="65" t="s">
        <v>96</v>
      </c>
      <c r="E41" s="66">
        <v>0</v>
      </c>
      <c r="F41" s="66">
        <f t="shared" si="2"/>
        <v>0</v>
      </c>
    </row>
    <row r="42" spans="1:6" s="61" customFormat="1" ht="17.25" customHeight="1" outlineLevel="1">
      <c r="A42" s="72" t="s">
        <v>125</v>
      </c>
      <c r="B42" s="73">
        <v>10</v>
      </c>
      <c r="C42" s="69">
        <v>12</v>
      </c>
      <c r="D42" s="74" t="s">
        <v>120</v>
      </c>
      <c r="E42" s="66">
        <v>18.72</v>
      </c>
      <c r="F42" s="66">
        <f t="shared" si="2"/>
        <v>2246.3999999999996</v>
      </c>
    </row>
    <row r="43" spans="1:6" s="38" customFormat="1" ht="45.75" customHeight="1">
      <c r="A43" s="79" t="s">
        <v>103</v>
      </c>
      <c r="B43" s="64">
        <f>B36</f>
        <v>1529.2</v>
      </c>
      <c r="C43" s="80">
        <v>12</v>
      </c>
      <c r="D43" s="71" t="s">
        <v>7</v>
      </c>
      <c r="E43" s="78">
        <f>F43/B43/C43</f>
        <v>4.330549579300724</v>
      </c>
      <c r="F43" s="82">
        <f>SUM(F44:F55)</f>
        <v>79467.31700000001</v>
      </c>
    </row>
    <row r="44" spans="1:6" s="83" customFormat="1" ht="30">
      <c r="A44" s="68" t="s">
        <v>108</v>
      </c>
      <c r="B44" s="63">
        <v>80</v>
      </c>
      <c r="C44" s="64">
        <v>1</v>
      </c>
      <c r="D44" s="65" t="s">
        <v>109</v>
      </c>
      <c r="E44" s="66">
        <v>23.97</v>
      </c>
      <c r="F44" s="66">
        <f aca="true" t="shared" si="3" ref="F44:F53">B44*C44*E44</f>
        <v>1917.6</v>
      </c>
    </row>
    <row r="45" spans="1:6" s="83" customFormat="1" ht="15">
      <c r="A45" s="72" t="s">
        <v>110</v>
      </c>
      <c r="B45" s="73">
        <v>80</v>
      </c>
      <c r="C45" s="69">
        <v>1</v>
      </c>
      <c r="D45" s="74" t="s">
        <v>111</v>
      </c>
      <c r="E45" s="66">
        <v>88.84</v>
      </c>
      <c r="F45" s="66">
        <f t="shared" si="3"/>
        <v>7107.200000000001</v>
      </c>
    </row>
    <row r="46" spans="1:6" s="83" customFormat="1" ht="15">
      <c r="A46" s="68" t="s">
        <v>112</v>
      </c>
      <c r="B46" s="63">
        <v>15665.6</v>
      </c>
      <c r="C46" s="64">
        <v>1</v>
      </c>
      <c r="D46" s="65" t="s">
        <v>113</v>
      </c>
      <c r="E46" s="66">
        <v>0.32</v>
      </c>
      <c r="F46" s="66">
        <f t="shared" si="3"/>
        <v>5012.992</v>
      </c>
    </row>
    <row r="47" spans="1:6" s="83" customFormat="1" ht="15">
      <c r="A47" s="72" t="s">
        <v>114</v>
      </c>
      <c r="B47" s="73">
        <v>1</v>
      </c>
      <c r="C47" s="69">
        <v>1</v>
      </c>
      <c r="D47" s="74" t="s">
        <v>115</v>
      </c>
      <c r="E47" s="66">
        <v>684.09</v>
      </c>
      <c r="F47" s="66">
        <f t="shared" si="3"/>
        <v>684.09</v>
      </c>
    </row>
    <row r="48" spans="1:6" s="83" customFormat="1" ht="45">
      <c r="A48" s="68" t="s">
        <v>126</v>
      </c>
      <c r="B48" s="63">
        <v>15.8</v>
      </c>
      <c r="C48" s="64">
        <v>104</v>
      </c>
      <c r="D48" s="65" t="s">
        <v>71</v>
      </c>
      <c r="E48" s="66">
        <v>1.31</v>
      </c>
      <c r="F48" s="66">
        <f t="shared" si="3"/>
        <v>2152.592</v>
      </c>
    </row>
    <row r="49" spans="1:6" s="83" customFormat="1" ht="30">
      <c r="A49" s="68" t="s">
        <v>127</v>
      </c>
      <c r="B49" s="63">
        <v>3</v>
      </c>
      <c r="C49" s="64">
        <v>1</v>
      </c>
      <c r="D49" s="65" t="s">
        <v>95</v>
      </c>
      <c r="E49" s="66">
        <v>259.45</v>
      </c>
      <c r="F49" s="66">
        <f t="shared" si="3"/>
        <v>778.3499999999999</v>
      </c>
    </row>
    <row r="50" spans="1:6" s="83" customFormat="1" ht="15">
      <c r="A50" s="72" t="s">
        <v>128</v>
      </c>
      <c r="B50" s="73">
        <v>57</v>
      </c>
      <c r="C50" s="69">
        <v>1</v>
      </c>
      <c r="D50" s="74" t="s">
        <v>95</v>
      </c>
      <c r="E50" s="66">
        <v>82.84</v>
      </c>
      <c r="F50" s="66">
        <f t="shared" si="3"/>
        <v>4721.88</v>
      </c>
    </row>
    <row r="51" spans="1:6" s="83" customFormat="1" ht="15">
      <c r="A51" s="68" t="s">
        <v>129</v>
      </c>
      <c r="B51" s="63">
        <v>8</v>
      </c>
      <c r="C51" s="64">
        <v>1</v>
      </c>
      <c r="D51" s="65" t="s">
        <v>95</v>
      </c>
      <c r="E51" s="66">
        <v>227.66</v>
      </c>
      <c r="F51" s="66">
        <f t="shared" si="3"/>
        <v>1821.28</v>
      </c>
    </row>
    <row r="52" spans="1:6" s="83" customFormat="1" ht="30">
      <c r="A52" s="72" t="s">
        <v>130</v>
      </c>
      <c r="B52" s="73">
        <v>328.1</v>
      </c>
      <c r="C52" s="69">
        <v>3</v>
      </c>
      <c r="D52" s="74" t="s">
        <v>71</v>
      </c>
      <c r="E52" s="66">
        <v>1.31</v>
      </c>
      <c r="F52" s="66">
        <f t="shared" si="3"/>
        <v>1289.4330000000002</v>
      </c>
    </row>
    <row r="53" spans="1:6" s="83" customFormat="1" ht="30">
      <c r="A53" s="68" t="s">
        <v>131</v>
      </c>
      <c r="B53" s="63">
        <v>22</v>
      </c>
      <c r="C53" s="64">
        <v>1</v>
      </c>
      <c r="D53" s="65" t="s">
        <v>111</v>
      </c>
      <c r="E53" s="66">
        <v>132.85</v>
      </c>
      <c r="F53" s="66">
        <f t="shared" si="3"/>
        <v>2922.7</v>
      </c>
    </row>
    <row r="54" spans="1:6" s="83" customFormat="1" ht="30">
      <c r="A54" s="68" t="s">
        <v>116</v>
      </c>
      <c r="B54" s="63">
        <v>32</v>
      </c>
      <c r="C54" s="64">
        <v>1</v>
      </c>
      <c r="D54" s="65" t="s">
        <v>117</v>
      </c>
      <c r="E54" s="66">
        <v>191.6</v>
      </c>
      <c r="F54" s="66">
        <f>B54*C54*E54</f>
        <v>6131.2</v>
      </c>
    </row>
    <row r="55" spans="1:6" s="83" customFormat="1" ht="15">
      <c r="A55" s="72" t="s">
        <v>125</v>
      </c>
      <c r="B55" s="73">
        <v>200</v>
      </c>
      <c r="C55" s="69">
        <v>12</v>
      </c>
      <c r="D55" s="74" t="s">
        <v>120</v>
      </c>
      <c r="E55" s="66">
        <v>18.72</v>
      </c>
      <c r="F55" s="66">
        <f>B55*C55*E55</f>
        <v>44928</v>
      </c>
    </row>
    <row r="56" spans="1:6" s="34" customFormat="1" ht="18" customHeight="1">
      <c r="A56" s="39" t="s">
        <v>72</v>
      </c>
      <c r="B56" s="40"/>
      <c r="C56" s="40"/>
      <c r="D56" s="41"/>
      <c r="E56" s="32">
        <f>E8+E35</f>
        <v>16.318760833551313</v>
      </c>
      <c r="F56" s="42">
        <f>F8+F35</f>
        <v>299455.7888</v>
      </c>
    </row>
    <row r="57" spans="1:6" ht="15">
      <c r="A57" s="43"/>
      <c r="B57" s="44"/>
      <c r="C57" s="44"/>
      <c r="D57" s="44"/>
      <c r="E57" s="44"/>
      <c r="F57" s="44"/>
    </row>
    <row r="59" spans="1:5" ht="15">
      <c r="A59" s="24" t="s">
        <v>73</v>
      </c>
      <c r="B59" s="45"/>
      <c r="C59" s="25" t="s">
        <v>74</v>
      </c>
      <c r="E59" s="46"/>
    </row>
  </sheetData>
  <sheetProtection/>
  <mergeCells count="3">
    <mergeCell ref="A1:F1"/>
    <mergeCell ref="A2:F2"/>
    <mergeCell ref="A3:F3"/>
  </mergeCells>
  <printOptions/>
  <pageMargins left="0.15748031496062992" right="0.15748031496062992" top="0.7874015748031497" bottom="0.7874015748031497" header="0.5118110236220472" footer="0.5118110236220472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Milana</cp:lastModifiedBy>
  <cp:lastPrinted>2020-03-27T10:59:34Z</cp:lastPrinted>
  <dcterms:created xsi:type="dcterms:W3CDTF">2018-04-02T07:45:01Z</dcterms:created>
  <dcterms:modified xsi:type="dcterms:W3CDTF">2020-12-21T08:32:30Z</dcterms:modified>
  <cp:category/>
  <cp:version/>
  <cp:contentType/>
  <cp:contentStatus/>
</cp:coreProperties>
</file>